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<sst xmlns="http://schemas.openxmlformats.org/spreadsheetml/2006/main" count="97" uniqueCount="85">
  <si>
    <r>
      <rPr>
        <sz val="16"/>
        <rFont val="Calibri"/>
        <family val="1"/>
      </rPr>
      <t xml:space="preserve">               </t>
    </r>
    <r>
      <rPr>
        <sz val="20"/>
        <rFont val="Calibri"/>
        <family val="1"/>
      </rPr>
      <t xml:space="preserve"> </t>
    </r>
    <r>
      <rPr>
        <b/>
        <sz val="20"/>
        <rFont val="Calibri"/>
        <family val="1"/>
      </rPr>
      <t xml:space="preserve">ООО «Альма-Мет ТД» </t>
    </r>
    <r>
      <rPr>
        <b/>
        <sz val="14"/>
        <rFont val="Calibri"/>
        <family val="1"/>
      </rPr>
      <t xml:space="preserve">  </t>
    </r>
  </si>
  <si>
    <t xml:space="preserve">               Склад в г. Электросталь,Строительный пер, д10</t>
  </si>
  <si>
    <t>ПРАЙС-ЛИСТ МИНИ НА ПРОВОЛОКУ СО СКЛАДА В Г.ЭЛЕКТРОСТАЛЬ , СТРОИТЕЛЬНЫЙ ПЕР, Д.10</t>
  </si>
  <si>
    <t>а1</t>
  </si>
  <si>
    <t>б2</t>
  </si>
  <si>
    <t>т/н оц</t>
  </si>
  <si>
    <t>хв</t>
  </si>
  <si>
    <t>ТОЧ</t>
  </si>
  <si>
    <t>Проволока низкоуглеродистая ОК</t>
  </si>
  <si>
    <t>ПРОВОЛОКА ПРУЖИННАЯ</t>
  </si>
  <si>
    <t>ХОЛОДНАЯ ВЫСАДКА</t>
  </si>
  <si>
    <t>Пруж. легир.ГОСТ14963</t>
  </si>
  <si>
    <t>ГОСТ 3282 т/н оцинков</t>
  </si>
  <si>
    <t>ГОСТ 9389-75 1кл (А-1)</t>
  </si>
  <si>
    <t>ГОСТ 9389-75 2кл(Б-2)</t>
  </si>
  <si>
    <t>ГОСТ 5663-79 М10-20</t>
  </si>
  <si>
    <t>60С2А, 2кл. Н-ХН</t>
  </si>
  <si>
    <t>Б2</t>
  </si>
  <si>
    <t>Диам,мм</t>
  </si>
  <si>
    <t>Объём от 1 тн, руб с НДС</t>
  </si>
  <si>
    <t>Диам., мм</t>
  </si>
  <si>
    <t>От 1 тн, руб</t>
  </si>
  <si>
    <t>Пров. конструкционная</t>
  </si>
  <si>
    <t>Проволока высокопроч. для</t>
  </si>
  <si>
    <t>ГОСТ 17305</t>
  </si>
  <si>
    <t>ЖБИ ГОСТ7348-81(ВР2)от20т</t>
  </si>
  <si>
    <t>конст</t>
  </si>
  <si>
    <t>От 1тн, руб с НДС</t>
  </si>
  <si>
    <t>Ф3-Ф4</t>
  </si>
  <si>
    <t>60с2а</t>
  </si>
  <si>
    <t>Ф5</t>
  </si>
  <si>
    <t>Пров. ВР1 ГОСТ6727-80 от20тн</t>
  </si>
  <si>
    <t>Ф2,8-3,2</t>
  </si>
  <si>
    <t>1,1</t>
  </si>
  <si>
    <t>Ф3,5-5,0</t>
  </si>
  <si>
    <t>1,2</t>
  </si>
  <si>
    <t>1,3</t>
  </si>
  <si>
    <t>1,4</t>
  </si>
  <si>
    <t xml:space="preserve">Свароч.ГОСТ2246-70от1тн  </t>
  </si>
  <si>
    <t>1,5</t>
  </si>
  <si>
    <t>СВ08А</t>
  </si>
  <si>
    <t>1,6</t>
  </si>
  <si>
    <t>Ф3,0</t>
  </si>
  <si>
    <t>1,7</t>
  </si>
  <si>
    <t>Ф4,0-5,0</t>
  </si>
  <si>
    <t>1,8</t>
  </si>
  <si>
    <t>1,9</t>
  </si>
  <si>
    <t>2,0</t>
  </si>
  <si>
    <t>2,2</t>
  </si>
  <si>
    <t>КАЛИБРОВКА</t>
  </si>
  <si>
    <t>2,4</t>
  </si>
  <si>
    <t>При  заказе от  5тонн</t>
  </si>
  <si>
    <t>ГОСТ 10702-78 (М 10-20 )</t>
  </si>
  <si>
    <t>2,6</t>
  </si>
  <si>
    <t>проволоки  пружинной</t>
  </si>
  <si>
    <t xml:space="preserve">От 20тн, руб 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</si>
  <si>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</si>
  <si>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</si>
  <si>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</si>
  <si>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</si>
  <si>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</si>
  <si>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</si>
  <si>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</si>
  <si>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</si>
  <si>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</si>
  <si>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Объём от 20тн, руб с НДС</t>
  </si>
  <si>
    <t>вр1</t>
  </si>
  <si>
    <t>ПРОВОЛОКА производства БМК и Северсталь-Метиз.  Сертифицирована.</t>
  </si>
  <si>
    <t>Прямые поставки с заводов от 20 тонн по СПЕЦ.ЦЕНАМ.</t>
  </si>
  <si>
    <t>Цена указана мелкооптовая - от 1 тонны с НДС. Цены до 1тонны спрашивайте у Вашего менеджера</t>
  </si>
  <si>
    <t>Осуществляем отмотку, упаковку и доставку проволоки от 5 кг.</t>
  </si>
  <si>
    <t>Время погрузки автомобиля на скл.5 мин.</t>
  </si>
  <si>
    <t>Полный прайс на сайте</t>
  </si>
  <si>
    <t>WWW.ALMATPG.RU</t>
  </si>
  <si>
    <t>info@almatpg.ru</t>
  </si>
  <si>
    <t>ПРОВ.КОНСТРУКЦИОННАЯ</t>
  </si>
  <si>
    <t>ПРОВОЛОКА ПРУЖИННАЯ ЛЕГИРОВАННАЯ ГОСТ 14963</t>
  </si>
  <si>
    <t>Акция к 30-летию компании</t>
  </si>
  <si>
    <t>скидка   5%  от прайса</t>
  </si>
  <si>
    <t>ГОСТ 9389-75  Б-2</t>
  </si>
  <si>
    <t>8-906-708-32-76</t>
  </si>
  <si>
    <t>Офис  Москва.Тел: 8-800-302-10-60,  8(495)198-09-20 , 8(906)708-32-76</t>
  </si>
  <si>
    <t xml:space="preserve">ТЕЛ.  8(495)198-09-20 , 8-800-302-10-60 , 8(906)708-32-76 </t>
  </si>
  <si>
    <t>9,0-14,0</t>
  </si>
  <si>
    <t>01.05.2023Г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</si>
</sst>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;\-#,##0;\-"/>
    <numFmt numFmtId="165" formatCode="0.0"/>
    <numFmt numFmtId="166" formatCode="#,##0.0"/>
    <numFmt numFmtId="167" formatCode="#,##0_ ;\-#,##0\ "/>
    <numFmt numFmtId="168" formatCode="&quot;1,0 - 1,1&quot;"/>
    <numFmt numFmtId="169" formatCode="&quot;1,2 - 1,3&quot;"/>
    <numFmt numFmtId="170" formatCode="&quot;1,6 - 1,7&quot;"/>
    <numFmt numFmtId="171" formatCode="&quot;1,8 - 1,9&quot;"/>
    <numFmt numFmtId="172" formatCode="&quot;2,0 - 2,4&quot;"/>
    <numFmt numFmtId="173" formatCode="&quot;2,5 - 3,9&quot;"/>
    <numFmt numFmtId="174" formatCode="&quot;4,0 - 4,9&quot;"/>
    <numFmt numFmtId="175" formatCode="&quot;5,0 - 6,0&quot;"/>
    <numFmt numFmtId="176" formatCode="&quot;6,1 - 9,9&quot;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name val="Calibri"/>
      <family val="1"/>
    </font>
    <font>
      <sz val="20"/>
      <name val="Calibri"/>
      <family val="1"/>
    </font>
    <font>
      <b/>
      <sz val="20"/>
      <name val="Calibri"/>
      <family val="1"/>
    </font>
    <font>
      <b/>
      <sz val="14"/>
      <name val="Calibri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Arial Cyr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" fontId="0" fillId="33" borderId="10" xfId="0" applyNumberForma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3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15" fillId="3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3" fontId="18" fillId="34" borderId="20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/>
    </xf>
    <xf numFmtId="1" fontId="18" fillId="0" borderId="21" xfId="0" applyNumberFormat="1" applyFont="1" applyBorder="1" applyAlignment="1">
      <alignment/>
    </xf>
    <xf numFmtId="4" fontId="17" fillId="34" borderId="22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4" fontId="20" fillId="34" borderId="22" xfId="0" applyNumberFormat="1" applyFont="1" applyFill="1" applyBorder="1" applyAlignment="1">
      <alignment horizontal="center"/>
    </xf>
    <xf numFmtId="166" fontId="20" fillId="34" borderId="24" xfId="0" applyNumberFormat="1" applyFont="1" applyFill="1" applyBorder="1" applyAlignment="1">
      <alignment horizontal="center"/>
    </xf>
    <xf numFmtId="3" fontId="18" fillId="34" borderId="25" xfId="0" applyNumberFormat="1" applyFont="1" applyFill="1" applyBorder="1" applyAlignment="1">
      <alignment horizontal="center"/>
    </xf>
    <xf numFmtId="166" fontId="20" fillId="34" borderId="16" xfId="0" applyNumberFormat="1" applyFont="1" applyFill="1" applyBorder="1" applyAlignment="1">
      <alignment horizontal="center"/>
    </xf>
    <xf numFmtId="167" fontId="18" fillId="34" borderId="26" xfId="0" applyNumberFormat="1" applyFont="1" applyFill="1" applyBorder="1" applyAlignment="1">
      <alignment horizontal="center"/>
    </xf>
    <xf numFmtId="3" fontId="0" fillId="34" borderId="26" xfId="0" applyNumberForma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 vertical="center"/>
    </xf>
    <xf numFmtId="166" fontId="20" fillId="34" borderId="22" xfId="0" applyNumberFormat="1" applyFont="1" applyFill="1" applyBorder="1" applyAlignment="1">
      <alignment horizontal="center"/>
    </xf>
    <xf numFmtId="166" fontId="20" fillId="34" borderId="2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170" fontId="1" fillId="0" borderId="27" xfId="0" applyNumberFormat="1" applyFont="1" applyFill="1" applyBorder="1" applyAlignment="1">
      <alignment horizontal="center" vertical="center"/>
    </xf>
    <xf numFmtId="171" fontId="1" fillId="0" borderId="27" xfId="0" applyNumberFormat="1" applyFont="1" applyFill="1" applyBorder="1" applyAlignment="1">
      <alignment horizontal="center" vertical="center"/>
    </xf>
    <xf numFmtId="172" fontId="1" fillId="0" borderId="27" xfId="0" applyNumberFormat="1" applyFont="1" applyFill="1" applyBorder="1" applyAlignment="1">
      <alignment horizontal="center" vertical="center"/>
    </xf>
    <xf numFmtId="173" fontId="1" fillId="0" borderId="27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 horizontal="center" vertical="center"/>
    </xf>
    <xf numFmtId="175" fontId="1" fillId="0" borderId="27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66" fontId="20" fillId="34" borderId="28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/>
    </xf>
    <xf numFmtId="3" fontId="0" fillId="34" borderId="29" xfId="0" applyNumberFormat="1" applyFill="1" applyBorder="1" applyAlignment="1">
      <alignment horizontal="center"/>
    </xf>
    <xf numFmtId="166" fontId="20" fillId="34" borderId="30" xfId="0" applyNumberFormat="1" applyFont="1" applyFill="1" applyBorder="1" applyAlignment="1">
      <alignment horizontal="center"/>
    </xf>
    <xf numFmtId="166" fontId="20" fillId="34" borderId="31" xfId="0" applyNumberFormat="1" applyFont="1" applyFill="1" applyBorder="1" applyAlignment="1">
      <alignment horizontal="center"/>
    </xf>
    <xf numFmtId="3" fontId="18" fillId="34" borderId="3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8" fillId="35" borderId="33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8" fillId="35" borderId="35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1" fontId="20" fillId="0" borderId="37" xfId="0" applyNumberFormat="1" applyFont="1" applyBorder="1" applyAlignment="1">
      <alignment horizontal="center"/>
    </xf>
    <xf numFmtId="0" fontId="17" fillId="34" borderId="27" xfId="53" applyFont="1" applyFill="1" applyBorder="1" applyAlignment="1">
      <alignment horizontal="center" vertical="center" wrapText="1"/>
      <protection/>
    </xf>
    <xf numFmtId="3" fontId="18" fillId="34" borderId="23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/>
    </xf>
    <xf numFmtId="3" fontId="0" fillId="34" borderId="23" xfId="0" applyNumberFormat="1" applyFill="1" applyBorder="1" applyAlignment="1">
      <alignment horizontal="center" vertical="center" wrapText="1"/>
    </xf>
    <xf numFmtId="0" fontId="0" fillId="34" borderId="26" xfId="0" applyFill="1" applyBorder="1" applyAlignment="1">
      <alignment/>
    </xf>
    <xf numFmtId="4" fontId="20" fillId="36" borderId="22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8" fillId="33" borderId="33" xfId="0" applyFont="1" applyFill="1" applyBorder="1" applyAlignment="1">
      <alignment/>
    </xf>
    <xf numFmtId="4" fontId="17" fillId="0" borderId="22" xfId="0" applyNumberFormat="1" applyFont="1" applyFill="1" applyBorder="1" applyAlignment="1">
      <alignment horizontal="center"/>
    </xf>
    <xf numFmtId="0" fontId="20" fillId="0" borderId="26" xfId="0" applyFont="1" applyBorder="1" applyAlignment="1">
      <alignment/>
    </xf>
    <xf numFmtId="1" fontId="0" fillId="34" borderId="26" xfId="0" applyNumberFormat="1" applyFill="1" applyBorder="1" applyAlignment="1">
      <alignment/>
    </xf>
    <xf numFmtId="49" fontId="17" fillId="34" borderId="27" xfId="53" applyNumberFormat="1" applyFont="1" applyFill="1" applyBorder="1" applyAlignment="1">
      <alignment horizontal="center" vertical="center" wrapText="1"/>
      <protection/>
    </xf>
    <xf numFmtId="0" fontId="13" fillId="33" borderId="38" xfId="0" applyFont="1" applyFill="1" applyBorder="1" applyAlignment="1">
      <alignment/>
    </xf>
    <xf numFmtId="0" fontId="18" fillId="33" borderId="39" xfId="0" applyFont="1" applyFill="1" applyBorder="1" applyAlignment="1">
      <alignment/>
    </xf>
    <xf numFmtId="0" fontId="13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36" xfId="0" applyFont="1" applyBorder="1" applyAlignment="1">
      <alignment/>
    </xf>
    <xf numFmtId="0" fontId="13" fillId="35" borderId="11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0" fillId="35" borderId="42" xfId="0" applyFont="1" applyFill="1" applyBorder="1" applyAlignment="1">
      <alignment/>
    </xf>
    <xf numFmtId="0" fontId="18" fillId="35" borderId="43" xfId="0" applyFont="1" applyFill="1" applyBorder="1" applyAlignment="1">
      <alignment/>
    </xf>
    <xf numFmtId="0" fontId="15" fillId="34" borderId="17" xfId="0" applyFont="1" applyFill="1" applyBorder="1" applyAlignment="1">
      <alignment horizontal="center" vertical="center" wrapText="1"/>
    </xf>
    <xf numFmtId="4" fontId="17" fillId="34" borderId="31" xfId="0" applyNumberFormat="1" applyFont="1" applyFill="1" applyBorder="1" applyAlignment="1">
      <alignment horizontal="center"/>
    </xf>
    <xf numFmtId="165" fontId="17" fillId="34" borderId="16" xfId="0" applyNumberFormat="1" applyFont="1" applyFill="1" applyBorder="1" applyAlignment="1">
      <alignment horizontal="center"/>
    </xf>
    <xf numFmtId="0" fontId="20" fillId="35" borderId="34" xfId="0" applyFont="1" applyFill="1" applyBorder="1" applyAlignment="1">
      <alignment/>
    </xf>
    <xf numFmtId="165" fontId="17" fillId="34" borderId="27" xfId="0" applyNumberFormat="1" applyFont="1" applyFill="1" applyBorder="1" applyAlignment="1">
      <alignment horizontal="center"/>
    </xf>
    <xf numFmtId="4" fontId="20" fillId="34" borderId="31" xfId="0" applyNumberFormat="1" applyFont="1" applyFill="1" applyBorder="1" applyAlignment="1">
      <alignment horizontal="center"/>
    </xf>
    <xf numFmtId="49" fontId="17" fillId="34" borderId="28" xfId="53" applyNumberFormat="1" applyFont="1" applyFill="1" applyBorder="1" applyAlignment="1">
      <alignment horizontal="center" vertical="center" wrapText="1"/>
      <protection/>
    </xf>
    <xf numFmtId="165" fontId="17" fillId="34" borderId="28" xfId="0" applyNumberFormat="1" applyFont="1" applyFill="1" applyBorder="1" applyAlignment="1">
      <alignment horizontal="center"/>
    </xf>
    <xf numFmtId="49" fontId="17" fillId="34" borderId="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49" fontId="15" fillId="34" borderId="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42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25" fillId="34" borderId="0" xfId="42" applyNumberFormat="1" applyFont="1" applyFill="1" applyBorder="1" applyAlignment="1" applyProtection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4" fontId="27" fillId="0" borderId="26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2" fontId="20" fillId="35" borderId="44" xfId="0" applyNumberFormat="1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3" fillId="33" borderId="47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41</xdr:col>
      <xdr:colOff>9525</xdr:colOff>
      <xdr:row>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matpg.ru/" TargetMode="External" /><Relationship Id="rId2" Type="http://schemas.openxmlformats.org/officeDocument/2006/relationships/hyperlink" Target="mailto:info@almatpg.ru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1">
      <selection activeCell="L32" sqref="L32"/>
    </sheetView>
  </sheetViews>
  <sheetFormatPr defaultColWidth="9.140625" defaultRowHeight="15"/>
  <cols>
    <col min="1" max="1" width="2.00390625" style="0" customWidth="1"/>
    <col min="2" max="2" width="10.8515625" style="1" customWidth="1"/>
    <col min="3" max="3" width="20.00390625" style="0" customWidth="1"/>
    <col min="4" max="4" width="2.57421875" style="0" customWidth="1"/>
    <col min="5" max="5" width="11.00390625" style="1" customWidth="1"/>
    <col min="6" max="6" width="21.57421875" style="0" customWidth="1"/>
    <col min="7" max="7" width="2.57421875" style="0" customWidth="1"/>
    <col min="8" max="8" width="11.00390625" style="1" customWidth="1"/>
    <col min="9" max="9" width="17.28125" style="0" customWidth="1"/>
    <col min="10" max="10" width="2.57421875" style="0" customWidth="1"/>
    <col min="11" max="11" width="11.8515625" style="1" customWidth="1"/>
    <col min="12" max="12" width="16.140625" style="0" customWidth="1"/>
    <col min="13" max="13" width="9.140625" style="2" hidden="1" customWidth="1"/>
    <col min="14" max="17" width="9.140625" style="0" hidden="1" customWidth="1"/>
    <col min="18" max="18" width="11.57421875" style="0" hidden="1" customWidth="1"/>
    <col min="19" max="19" width="10.7109375" style="0" hidden="1" customWidth="1"/>
    <col min="20" max="37" width="9.140625" style="0" hidden="1" customWidth="1"/>
    <col min="38" max="41" width="9.00390625" style="0" hidden="1" customWidth="1"/>
    <col min="42" max="45" width="9.00390625" style="0" customWidth="1"/>
    <col min="46" max="92" width="9.140625" style="0" customWidth="1"/>
  </cols>
  <sheetData>
    <row r="1" ht="24.75" customHeight="1">
      <c r="B1" s="3" t="s">
        <v>0</v>
      </c>
    </row>
    <row r="2" ht="24.75" customHeight="1">
      <c r="B2" s="3"/>
    </row>
    <row r="3" ht="20.25" customHeight="1"/>
    <row r="4" spans="1:12" ht="26.25" customHeight="1" hidden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8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11"/>
      <c r="N5" s="111"/>
      <c r="O5" s="111"/>
      <c r="P5" s="111"/>
      <c r="Q5" s="111"/>
      <c r="R5" s="111"/>
    </row>
    <row r="6" spans="1:8" ht="36.75" customHeight="1">
      <c r="A6" s="112" t="s">
        <v>81</v>
      </c>
      <c r="B6" s="112"/>
      <c r="C6" s="112"/>
      <c r="D6" s="112"/>
      <c r="E6" s="112"/>
      <c r="F6" s="112"/>
      <c r="G6" s="106"/>
      <c r="H6" s="107" t="s">
        <v>80</v>
      </c>
    </row>
    <row r="7" spans="1:12" ht="20.25" customHeight="1">
      <c r="A7" s="5"/>
      <c r="B7" s="113" t="s">
        <v>1</v>
      </c>
      <c r="C7" s="113"/>
      <c r="D7" s="113"/>
      <c r="E7" s="113"/>
      <c r="F7" s="113"/>
      <c r="G7" s="113"/>
      <c r="H7" s="6"/>
      <c r="I7" s="6"/>
      <c r="J7" s="6"/>
      <c r="K7" s="6"/>
      <c r="L7" s="6"/>
    </row>
    <row r="8" spans="3:37" ht="30" customHeight="1">
      <c r="C8" s="1" t="s">
        <v>2</v>
      </c>
      <c r="L8" s="7" t="s">
        <v>84</v>
      </c>
      <c r="N8" s="8"/>
      <c r="R8" t="s">
        <v>3</v>
      </c>
      <c r="S8" t="s">
        <v>4</v>
      </c>
      <c r="T8" t="s">
        <v>5</v>
      </c>
      <c r="U8" t="s">
        <v>6</v>
      </c>
      <c r="V8">
        <v>10702</v>
      </c>
      <c r="AC8" t="s">
        <v>7</v>
      </c>
      <c r="AI8" s="114" t="s">
        <v>8</v>
      </c>
      <c r="AJ8" s="114"/>
      <c r="AK8" s="9"/>
    </row>
    <row r="9" spans="2:37" ht="15.75">
      <c r="B9" s="115" t="s">
        <v>9</v>
      </c>
      <c r="C9" s="115"/>
      <c r="D9" s="115"/>
      <c r="E9" s="115"/>
      <c r="F9" s="115"/>
      <c r="G9" s="10"/>
      <c r="H9" s="115" t="s">
        <v>10</v>
      </c>
      <c r="I9" s="115"/>
      <c r="J9" s="10"/>
      <c r="K9" s="11" t="s">
        <v>11</v>
      </c>
      <c r="L9" s="12"/>
      <c r="AI9" s="116" t="s">
        <v>12</v>
      </c>
      <c r="AJ9" s="116"/>
      <c r="AK9" s="13" t="s">
        <v>7</v>
      </c>
    </row>
    <row r="10" spans="2:37" ht="24" customHeight="1" thickBot="1">
      <c r="B10" s="118" t="s">
        <v>13</v>
      </c>
      <c r="C10" s="118"/>
      <c r="E10" s="119" t="s">
        <v>14</v>
      </c>
      <c r="F10" s="119"/>
      <c r="H10" s="109" t="s">
        <v>15</v>
      </c>
      <c r="I10" s="109"/>
      <c r="K10" s="120" t="s">
        <v>16</v>
      </c>
      <c r="L10" s="120"/>
      <c r="AD10" t="s">
        <v>17</v>
      </c>
      <c r="AI10" s="14" t="s">
        <v>18</v>
      </c>
      <c r="AJ10" s="15" t="s">
        <v>19</v>
      </c>
      <c r="AK10" s="16" t="s">
        <v>19</v>
      </c>
    </row>
    <row r="11" spans="1:37" s="22" customFormat="1" ht="19.5" customHeight="1" thickBot="1">
      <c r="A11"/>
      <c r="B11" s="17" t="s">
        <v>20</v>
      </c>
      <c r="C11" s="18" t="s">
        <v>19</v>
      </c>
      <c r="D11"/>
      <c r="E11" s="14" t="s">
        <v>20</v>
      </c>
      <c r="F11" s="18" t="s">
        <v>19</v>
      </c>
      <c r="G11"/>
      <c r="H11" s="19" t="s">
        <v>20</v>
      </c>
      <c r="I11" s="18" t="s">
        <v>19</v>
      </c>
      <c r="J11"/>
      <c r="K11" s="20" t="s">
        <v>20</v>
      </c>
      <c r="L11" s="21" t="s">
        <v>21</v>
      </c>
      <c r="R11" s="23">
        <v>320000</v>
      </c>
      <c r="S11" s="24">
        <v>350000</v>
      </c>
      <c r="T11" s="25">
        <f>ROUND(67960.71*1,0)</f>
        <v>67961</v>
      </c>
      <c r="U11" s="26">
        <v>62000</v>
      </c>
      <c r="V11" s="27">
        <v>99000</v>
      </c>
      <c r="AC11" s="25">
        <f>ROUND(52790*1,0)</f>
        <v>52790</v>
      </c>
      <c r="AD11" s="24">
        <v>280000</v>
      </c>
      <c r="AI11" s="28">
        <v>0.8</v>
      </c>
      <c r="AJ11" s="29">
        <f aca="true" t="shared" si="0" ref="AJ11:AJ23">T11*1.2+20000</f>
        <v>101553.2</v>
      </c>
      <c r="AK11" s="30">
        <f aca="true" t="shared" si="1" ref="AK11:AK23">AC11*1.35+20000</f>
        <v>91266.5</v>
      </c>
    </row>
    <row r="12" spans="2:37" s="22" customFormat="1" ht="15.75" customHeight="1" thickBot="1">
      <c r="B12" s="31">
        <v>0.2</v>
      </c>
      <c r="C12" s="32">
        <f aca="true" t="shared" si="2" ref="C12:C48">R11*1.7</f>
        <v>544000</v>
      </c>
      <c r="E12" s="33">
        <v>0.2</v>
      </c>
      <c r="F12" s="24">
        <f aca="true" t="shared" si="3" ref="F12:F30">AD11*2</f>
        <v>560000</v>
      </c>
      <c r="H12" s="34">
        <v>2</v>
      </c>
      <c r="I12" s="35">
        <f aca="true" t="shared" si="4" ref="I12:I24">U11*2.7</f>
        <v>167400</v>
      </c>
      <c r="K12" s="36">
        <v>1</v>
      </c>
      <c r="L12" s="37">
        <f aca="true" t="shared" si="5" ref="L12:L25">AF31*1.87</f>
        <v>467500</v>
      </c>
      <c r="R12" s="23">
        <v>300000</v>
      </c>
      <c r="S12" s="24">
        <v>300000</v>
      </c>
      <c r="T12" s="25">
        <f>ROUND(65776.61*1,0)</f>
        <v>65777</v>
      </c>
      <c r="U12" s="38">
        <v>61000</v>
      </c>
      <c r="V12" s="27">
        <v>96000</v>
      </c>
      <c r="AC12" s="25">
        <f>ROUND(51665.83*1,0)</f>
        <v>51666</v>
      </c>
      <c r="AD12" s="24">
        <v>250000</v>
      </c>
      <c r="AI12" s="39">
        <v>0.9</v>
      </c>
      <c r="AJ12" s="29">
        <f t="shared" si="0"/>
        <v>98932.4</v>
      </c>
      <c r="AK12" s="30">
        <f t="shared" si="1"/>
        <v>89749.1</v>
      </c>
    </row>
    <row r="13" spans="2:37" s="22" customFormat="1" ht="15.75" customHeight="1" thickBot="1">
      <c r="B13" s="31">
        <v>0.22</v>
      </c>
      <c r="C13" s="32">
        <f t="shared" si="2"/>
        <v>510000</v>
      </c>
      <c r="E13" s="33">
        <v>0.22</v>
      </c>
      <c r="F13" s="24">
        <f t="shared" si="3"/>
        <v>500000</v>
      </c>
      <c r="H13" s="40">
        <v>2.4</v>
      </c>
      <c r="I13" s="35">
        <f t="shared" si="4"/>
        <v>164700</v>
      </c>
      <c r="K13" s="41">
        <v>1.5</v>
      </c>
      <c r="L13" s="37">
        <f t="shared" si="5"/>
        <v>392700</v>
      </c>
      <c r="R13" s="23">
        <v>270000</v>
      </c>
      <c r="S13" s="24">
        <v>280000</v>
      </c>
      <c r="T13" s="25">
        <f>ROUND(61408.41*1,0)</f>
        <v>61408</v>
      </c>
      <c r="U13" s="38">
        <v>61000</v>
      </c>
      <c r="V13" s="27">
        <v>93000</v>
      </c>
      <c r="AC13" s="25">
        <f>ROUND(48665*1,0)</f>
        <v>48665</v>
      </c>
      <c r="AD13" s="24">
        <v>230000</v>
      </c>
      <c r="AI13" s="42">
        <v>1</v>
      </c>
      <c r="AJ13" s="29">
        <f t="shared" si="0"/>
        <v>93689.59999999999</v>
      </c>
      <c r="AK13" s="30">
        <f t="shared" si="1"/>
        <v>85697.75</v>
      </c>
    </row>
    <row r="14" spans="2:37" s="22" customFormat="1" ht="15.75" customHeight="1" thickBot="1">
      <c r="B14" s="31">
        <v>0.25</v>
      </c>
      <c r="C14" s="32">
        <f t="shared" si="2"/>
        <v>459000</v>
      </c>
      <c r="E14" s="33">
        <v>0.25</v>
      </c>
      <c r="F14" s="24">
        <f t="shared" si="3"/>
        <v>460000</v>
      </c>
      <c r="H14" s="40">
        <v>2.5</v>
      </c>
      <c r="I14" s="35">
        <f t="shared" si="4"/>
        <v>164700</v>
      </c>
      <c r="K14" s="36">
        <v>2</v>
      </c>
      <c r="L14" s="37">
        <f t="shared" si="5"/>
        <v>224400</v>
      </c>
      <c r="R14" s="23">
        <v>260000</v>
      </c>
      <c r="S14" s="24">
        <v>280000</v>
      </c>
      <c r="T14" s="25">
        <f>ROUND(59298.03*1,0)</f>
        <v>59298</v>
      </c>
      <c r="U14" s="38">
        <v>60000</v>
      </c>
      <c r="V14" s="27">
        <v>93000</v>
      </c>
      <c r="AC14" s="25">
        <f>ROUND(47117.5*1,0)</f>
        <v>47118</v>
      </c>
      <c r="AD14" s="24">
        <v>220000</v>
      </c>
      <c r="AI14" s="43">
        <v>1.2</v>
      </c>
      <c r="AJ14" s="29">
        <f t="shared" si="0"/>
        <v>91157.59999999999</v>
      </c>
      <c r="AK14" s="30">
        <f t="shared" si="1"/>
        <v>83609.3</v>
      </c>
    </row>
    <row r="15" spans="2:37" s="22" customFormat="1" ht="15.75" customHeight="1" thickBot="1">
      <c r="B15" s="31">
        <v>0.28</v>
      </c>
      <c r="C15" s="32">
        <f t="shared" si="2"/>
        <v>442000</v>
      </c>
      <c r="E15" s="33">
        <v>0.28</v>
      </c>
      <c r="F15" s="24">
        <f t="shared" si="3"/>
        <v>440000</v>
      </c>
      <c r="H15" s="40">
        <v>2.8</v>
      </c>
      <c r="I15" s="35">
        <f t="shared" si="4"/>
        <v>162000</v>
      </c>
      <c r="K15" s="41">
        <v>2.5</v>
      </c>
      <c r="L15" s="37">
        <f t="shared" si="5"/>
        <v>215050</v>
      </c>
      <c r="R15" s="23">
        <v>245000</v>
      </c>
      <c r="S15" s="24">
        <v>250000</v>
      </c>
      <c r="T15" s="25">
        <f>ROUND(57698.84*1,0)</f>
        <v>57699</v>
      </c>
      <c r="U15" s="38">
        <v>60000</v>
      </c>
      <c r="V15" s="27">
        <v>93000</v>
      </c>
      <c r="AC15" s="25">
        <f>ROUND(46365.83*1,0)</f>
        <v>46366</v>
      </c>
      <c r="AD15" s="24">
        <v>190000</v>
      </c>
      <c r="AI15" s="39">
        <v>1.4</v>
      </c>
      <c r="AJ15" s="29">
        <f t="shared" si="0"/>
        <v>89238.8</v>
      </c>
      <c r="AK15" s="30">
        <f t="shared" si="1"/>
        <v>82594.1</v>
      </c>
    </row>
    <row r="16" spans="2:37" s="22" customFormat="1" ht="15.75" customHeight="1" thickBot="1">
      <c r="B16" s="31">
        <v>0.3</v>
      </c>
      <c r="C16" s="32">
        <f t="shared" si="2"/>
        <v>416500</v>
      </c>
      <c r="E16" s="33">
        <v>0.3</v>
      </c>
      <c r="F16" s="24">
        <f t="shared" si="3"/>
        <v>380000</v>
      </c>
      <c r="H16" s="40">
        <v>3</v>
      </c>
      <c r="I16" s="35">
        <f t="shared" si="4"/>
        <v>162000</v>
      </c>
      <c r="K16" s="41">
        <v>3</v>
      </c>
      <c r="L16" s="37">
        <f t="shared" si="5"/>
        <v>215050</v>
      </c>
      <c r="R16" s="23">
        <v>230000</v>
      </c>
      <c r="S16" s="24">
        <v>230000</v>
      </c>
      <c r="T16" s="25">
        <f>ROUND(56469.87*1,0)</f>
        <v>56470</v>
      </c>
      <c r="U16" s="38">
        <v>59000</v>
      </c>
      <c r="V16" s="27">
        <v>88000</v>
      </c>
      <c r="AC16" s="25">
        <f>ROUND(46365.83*1,0)</f>
        <v>46366</v>
      </c>
      <c r="AD16" s="24">
        <v>180000</v>
      </c>
      <c r="AI16" s="39">
        <v>1.5</v>
      </c>
      <c r="AJ16" s="29">
        <f t="shared" si="0"/>
        <v>87764</v>
      </c>
      <c r="AK16" s="30">
        <f t="shared" si="1"/>
        <v>82594.1</v>
      </c>
    </row>
    <row r="17" spans="2:37" s="22" customFormat="1" ht="15.75" customHeight="1" thickBot="1">
      <c r="B17" s="31">
        <v>0.32</v>
      </c>
      <c r="C17" s="32">
        <f t="shared" si="2"/>
        <v>391000</v>
      </c>
      <c r="E17" s="33">
        <v>0.32</v>
      </c>
      <c r="F17" s="24">
        <f t="shared" si="3"/>
        <v>360000</v>
      </c>
      <c r="H17" s="40">
        <v>3.2</v>
      </c>
      <c r="I17" s="35">
        <f t="shared" si="4"/>
        <v>159300</v>
      </c>
      <c r="K17" s="41">
        <v>3.5</v>
      </c>
      <c r="L17" s="37">
        <f t="shared" si="5"/>
        <v>205700</v>
      </c>
      <c r="R17" s="23">
        <v>210000</v>
      </c>
      <c r="S17" s="24">
        <v>220000</v>
      </c>
      <c r="T17" s="25">
        <f>ROUND(55833.11*1,0)</f>
        <v>55833</v>
      </c>
      <c r="U17" s="38">
        <v>59000</v>
      </c>
      <c r="V17" s="27">
        <v>88000</v>
      </c>
      <c r="AC17" s="25">
        <f>ROUND(46180.83*1,0)</f>
        <v>46181</v>
      </c>
      <c r="AD17" s="24">
        <v>180000</v>
      </c>
      <c r="AI17" s="44">
        <v>1.6</v>
      </c>
      <c r="AJ17" s="29">
        <f t="shared" si="0"/>
        <v>86999.59999999999</v>
      </c>
      <c r="AK17" s="30">
        <f t="shared" si="1"/>
        <v>82344.35</v>
      </c>
    </row>
    <row r="18" spans="2:37" s="22" customFormat="1" ht="15.75" customHeight="1" thickBot="1">
      <c r="B18" s="31">
        <v>0.36</v>
      </c>
      <c r="C18" s="32">
        <f t="shared" si="2"/>
        <v>357000</v>
      </c>
      <c r="E18" s="33">
        <v>0.36</v>
      </c>
      <c r="F18" s="24">
        <f t="shared" si="3"/>
        <v>360000</v>
      </c>
      <c r="H18" s="40">
        <v>3.4</v>
      </c>
      <c r="I18" s="35">
        <f t="shared" si="4"/>
        <v>159300</v>
      </c>
      <c r="K18" s="41">
        <v>4</v>
      </c>
      <c r="L18" s="37">
        <f t="shared" si="5"/>
        <v>205700</v>
      </c>
      <c r="R18" s="23">
        <v>180000</v>
      </c>
      <c r="S18" s="24">
        <v>190000</v>
      </c>
      <c r="T18" s="25">
        <f>ROUND(55364.05*1,0)</f>
        <v>55364</v>
      </c>
      <c r="U18" s="38">
        <v>59000</v>
      </c>
      <c r="V18" s="27">
        <v>88000</v>
      </c>
      <c r="AC18" s="25">
        <f>ROUND(46013.33*1,0)</f>
        <v>46013</v>
      </c>
      <c r="AD18" s="24">
        <v>140000</v>
      </c>
      <c r="AI18" s="45">
        <v>1.8</v>
      </c>
      <c r="AJ18" s="29">
        <f t="shared" si="0"/>
        <v>86436.8</v>
      </c>
      <c r="AK18" s="30">
        <f t="shared" si="1"/>
        <v>82117.55</v>
      </c>
    </row>
    <row r="19" spans="2:37" s="22" customFormat="1" ht="15.75" customHeight="1" thickBot="1">
      <c r="B19" s="31">
        <v>0.4</v>
      </c>
      <c r="C19" s="32">
        <f t="shared" si="2"/>
        <v>306000</v>
      </c>
      <c r="E19" s="33">
        <v>0.4</v>
      </c>
      <c r="F19" s="24">
        <f t="shared" si="3"/>
        <v>280000</v>
      </c>
      <c r="H19" s="40">
        <v>3.6</v>
      </c>
      <c r="I19" s="35">
        <f t="shared" si="4"/>
        <v>159300</v>
      </c>
      <c r="K19" s="41">
        <v>5</v>
      </c>
      <c r="L19" s="37">
        <f t="shared" si="5"/>
        <v>201960</v>
      </c>
      <c r="R19" s="23">
        <v>170000</v>
      </c>
      <c r="S19" s="24">
        <v>180000</v>
      </c>
      <c r="T19" s="25">
        <f>ROUND(54568.51*1,0)</f>
        <v>54569</v>
      </c>
      <c r="U19" s="38">
        <v>58000</v>
      </c>
      <c r="V19" s="27">
        <v>88000</v>
      </c>
      <c r="AC19" s="25">
        <f>ROUND(46013.33*1,0)</f>
        <v>46013</v>
      </c>
      <c r="AD19" s="24">
        <v>132000</v>
      </c>
      <c r="AI19" s="46">
        <v>2</v>
      </c>
      <c r="AJ19" s="29">
        <f t="shared" si="0"/>
        <v>85482.79999999999</v>
      </c>
      <c r="AK19" s="30">
        <f t="shared" si="1"/>
        <v>82117.55</v>
      </c>
    </row>
    <row r="20" spans="2:37" s="22" customFormat="1" ht="15.75" customHeight="1" thickBot="1">
      <c r="B20" s="31">
        <v>0.45</v>
      </c>
      <c r="C20" s="32">
        <f t="shared" si="2"/>
        <v>289000</v>
      </c>
      <c r="E20" s="33">
        <v>0.45</v>
      </c>
      <c r="F20" s="24">
        <f t="shared" si="3"/>
        <v>264000</v>
      </c>
      <c r="H20" s="40">
        <v>3.8</v>
      </c>
      <c r="I20" s="35">
        <f t="shared" si="4"/>
        <v>156600</v>
      </c>
      <c r="K20" s="41">
        <v>6</v>
      </c>
      <c r="L20" s="37">
        <f t="shared" si="5"/>
        <v>196350</v>
      </c>
      <c r="R20" s="23">
        <v>165000</v>
      </c>
      <c r="S20" s="24">
        <v>180000</v>
      </c>
      <c r="T20" s="25">
        <f>ROUND(52859.95*1,0)</f>
        <v>52860</v>
      </c>
      <c r="U20" s="38">
        <v>58000</v>
      </c>
      <c r="V20" s="27">
        <v>88000</v>
      </c>
      <c r="AC20" s="25">
        <f>ROUND(43790.83*1,0)</f>
        <v>43791</v>
      </c>
      <c r="AD20" s="24">
        <v>130000</v>
      </c>
      <c r="AI20" s="47">
        <v>2.5</v>
      </c>
      <c r="AJ20" s="29">
        <f t="shared" si="0"/>
        <v>83432</v>
      </c>
      <c r="AK20" s="30">
        <f t="shared" si="1"/>
        <v>79117.85</v>
      </c>
    </row>
    <row r="21" spans="2:37" s="22" customFormat="1" ht="15.75" customHeight="1" thickBot="1">
      <c r="B21" s="31">
        <v>0.5</v>
      </c>
      <c r="C21" s="32">
        <f t="shared" si="2"/>
        <v>280500</v>
      </c>
      <c r="E21" s="48">
        <v>0.5</v>
      </c>
      <c r="F21" s="24">
        <f t="shared" si="3"/>
        <v>260000</v>
      </c>
      <c r="H21" s="40">
        <v>4</v>
      </c>
      <c r="I21" s="35">
        <f t="shared" si="4"/>
        <v>156600</v>
      </c>
      <c r="K21" s="41">
        <v>7</v>
      </c>
      <c r="L21" s="37">
        <f t="shared" si="5"/>
        <v>196350</v>
      </c>
      <c r="R21" s="23">
        <v>155000</v>
      </c>
      <c r="S21" s="24">
        <v>140000</v>
      </c>
      <c r="T21" s="25">
        <f>ROUND(52355.24*1,0)</f>
        <v>52355</v>
      </c>
      <c r="U21" s="38">
        <v>58000</v>
      </c>
      <c r="AC21" s="25">
        <f>ROUND(43585*1,0)</f>
        <v>43585</v>
      </c>
      <c r="AD21" s="24">
        <v>120000</v>
      </c>
      <c r="AI21" s="49">
        <v>4</v>
      </c>
      <c r="AJ21" s="29">
        <f t="shared" si="0"/>
        <v>82826</v>
      </c>
      <c r="AK21" s="30">
        <f t="shared" si="1"/>
        <v>78839.75</v>
      </c>
    </row>
    <row r="22" spans="2:37" s="22" customFormat="1" ht="15.75" customHeight="1" thickBot="1">
      <c r="B22" s="31">
        <v>0.56</v>
      </c>
      <c r="C22" s="32">
        <f t="shared" si="2"/>
        <v>263500</v>
      </c>
      <c r="E22" s="48">
        <v>0.56</v>
      </c>
      <c r="F22" s="24">
        <f t="shared" si="3"/>
        <v>240000</v>
      </c>
      <c r="H22" s="40">
        <v>4.2</v>
      </c>
      <c r="I22" s="35">
        <f t="shared" si="4"/>
        <v>156600</v>
      </c>
      <c r="K22" s="41">
        <v>8</v>
      </c>
      <c r="L22" s="37">
        <f t="shared" si="5"/>
        <v>196350</v>
      </c>
      <c r="R22" s="23">
        <v>150000</v>
      </c>
      <c r="S22" s="24">
        <v>132000</v>
      </c>
      <c r="T22" s="25">
        <f>ROUND(52355.24*1,0)</f>
        <v>52355</v>
      </c>
      <c r="U22" s="38">
        <v>57000</v>
      </c>
      <c r="AC22" s="25">
        <f>ROUND(43585*1,0)</f>
        <v>43585</v>
      </c>
      <c r="AD22" s="24">
        <v>120000</v>
      </c>
      <c r="AI22" s="50">
        <v>5</v>
      </c>
      <c r="AJ22" s="29">
        <f t="shared" si="0"/>
        <v>82826</v>
      </c>
      <c r="AK22" s="30">
        <f t="shared" si="1"/>
        <v>78839.75</v>
      </c>
    </row>
    <row r="23" spans="2:37" s="22" customFormat="1" ht="15.75" customHeight="1" thickBot="1">
      <c r="B23" s="31">
        <v>0.6</v>
      </c>
      <c r="C23" s="32">
        <f t="shared" si="2"/>
        <v>255000</v>
      </c>
      <c r="E23" s="48">
        <v>0.6</v>
      </c>
      <c r="F23" s="24">
        <f t="shared" si="3"/>
        <v>240000</v>
      </c>
      <c r="H23" s="40">
        <v>4.8</v>
      </c>
      <c r="I23" s="35">
        <f t="shared" si="4"/>
        <v>153900</v>
      </c>
      <c r="K23" s="41">
        <v>9</v>
      </c>
      <c r="L23" s="37">
        <f t="shared" si="5"/>
        <v>187000</v>
      </c>
      <c r="R23" s="23">
        <v>140000</v>
      </c>
      <c r="S23" s="24">
        <v>130000</v>
      </c>
      <c r="T23" s="25">
        <f>ROUND(61995.75*1,0)</f>
        <v>61996</v>
      </c>
      <c r="U23" s="38">
        <v>57000</v>
      </c>
      <c r="AC23" s="25">
        <f>ROUND(43445*1,0)</f>
        <v>43445</v>
      </c>
      <c r="AD23" s="24">
        <v>118000</v>
      </c>
      <c r="AI23" s="51">
        <v>6.1</v>
      </c>
      <c r="AJ23" s="29">
        <f t="shared" si="0"/>
        <v>94395.2</v>
      </c>
      <c r="AK23" s="30">
        <f t="shared" si="1"/>
        <v>78650.75</v>
      </c>
    </row>
    <row r="24" spans="2:30" s="22" customFormat="1" ht="15.75" customHeight="1" thickBot="1">
      <c r="B24" s="31">
        <v>0.63</v>
      </c>
      <c r="C24" s="32">
        <f t="shared" si="2"/>
        <v>238000</v>
      </c>
      <c r="E24" s="48">
        <v>0.63</v>
      </c>
      <c r="F24" s="24">
        <f t="shared" si="3"/>
        <v>236000</v>
      </c>
      <c r="H24" s="40">
        <v>5.3</v>
      </c>
      <c r="I24" s="35">
        <f t="shared" si="4"/>
        <v>153900</v>
      </c>
      <c r="K24" s="52">
        <v>10</v>
      </c>
      <c r="L24" s="37">
        <f t="shared" si="5"/>
        <v>187000</v>
      </c>
      <c r="M24" s="53"/>
      <c r="R24" s="23">
        <v>135000</v>
      </c>
      <c r="S24" s="24">
        <v>120000</v>
      </c>
      <c r="U24" s="54">
        <v>56000</v>
      </c>
      <c r="AC24" s="32">
        <f aca="true" t="shared" si="6" ref="AC24:AC48">AR24*1.08</f>
        <v>0</v>
      </c>
      <c r="AD24" s="24">
        <v>110000</v>
      </c>
    </row>
    <row r="25" spans="2:30" s="22" customFormat="1" ht="15.75" customHeight="1" thickBot="1">
      <c r="B25" s="31">
        <v>0.7</v>
      </c>
      <c r="C25" s="32">
        <f t="shared" si="2"/>
        <v>229500</v>
      </c>
      <c r="E25" s="48">
        <v>0.7</v>
      </c>
      <c r="F25" s="24">
        <f t="shared" si="3"/>
        <v>220000</v>
      </c>
      <c r="H25" s="55">
        <v>6</v>
      </c>
      <c r="I25" s="35">
        <f>U24*2.7</f>
        <v>151200</v>
      </c>
      <c r="K25" s="41">
        <v>11</v>
      </c>
      <c r="L25" s="37">
        <f t="shared" si="5"/>
        <v>196350</v>
      </c>
      <c r="M25" s="53"/>
      <c r="R25" s="23">
        <v>128000</v>
      </c>
      <c r="S25" s="24">
        <v>120000</v>
      </c>
      <c r="U25" s="54">
        <v>56000</v>
      </c>
      <c r="AC25" s="32">
        <f t="shared" si="6"/>
        <v>0</v>
      </c>
      <c r="AD25" s="24">
        <v>100000</v>
      </c>
    </row>
    <row r="26" spans="2:30" s="22" customFormat="1" ht="15.75" customHeight="1" thickBot="1">
      <c r="B26" s="31">
        <v>0.8</v>
      </c>
      <c r="C26" s="32">
        <f t="shared" si="2"/>
        <v>217600</v>
      </c>
      <c r="E26" s="48">
        <v>0.8</v>
      </c>
      <c r="F26" s="24">
        <f t="shared" si="3"/>
        <v>200000</v>
      </c>
      <c r="H26" s="56"/>
      <c r="I26" s="57"/>
      <c r="K26" s="52">
        <v>12</v>
      </c>
      <c r="L26" s="37">
        <f>AF45*1.87</f>
        <v>224400</v>
      </c>
      <c r="M26" s="53"/>
      <c r="R26" s="23">
        <v>122000</v>
      </c>
      <c r="S26" s="24">
        <v>118000</v>
      </c>
      <c r="AC26" s="32">
        <f t="shared" si="6"/>
        <v>0</v>
      </c>
      <c r="AD26" s="24">
        <v>97000</v>
      </c>
    </row>
    <row r="27" spans="2:30" s="22" customFormat="1" ht="15.75" customHeight="1">
      <c r="B27" s="31">
        <v>0.9</v>
      </c>
      <c r="C27" s="32">
        <f t="shared" si="2"/>
        <v>207400</v>
      </c>
      <c r="E27" s="48">
        <v>0.9</v>
      </c>
      <c r="F27" s="24">
        <f t="shared" si="3"/>
        <v>194000</v>
      </c>
      <c r="H27" s="58"/>
      <c r="M27" s="53"/>
      <c r="R27" s="23">
        <v>122000</v>
      </c>
      <c r="S27" s="24">
        <v>110000</v>
      </c>
      <c r="AC27" s="32">
        <f t="shared" si="6"/>
        <v>0</v>
      </c>
      <c r="AD27" s="24">
        <v>94000</v>
      </c>
    </row>
    <row r="28" spans="2:30" s="22" customFormat="1" ht="15.75" customHeight="1">
      <c r="B28" s="31">
        <v>1</v>
      </c>
      <c r="C28" s="32">
        <f t="shared" si="2"/>
        <v>207400</v>
      </c>
      <c r="E28" s="48">
        <v>1</v>
      </c>
      <c r="F28" s="24">
        <f t="shared" si="3"/>
        <v>188000</v>
      </c>
      <c r="H28" s="11" t="s">
        <v>22</v>
      </c>
      <c r="I28" s="59"/>
      <c r="K28" s="60" t="s">
        <v>23</v>
      </c>
      <c r="L28" s="61"/>
      <c r="M28" s="53"/>
      <c r="R28" s="23">
        <v>116000</v>
      </c>
      <c r="S28" s="24">
        <v>100000</v>
      </c>
      <c r="AC28" s="32">
        <f t="shared" si="6"/>
        <v>0</v>
      </c>
      <c r="AD28" s="24">
        <v>88000</v>
      </c>
    </row>
    <row r="29" spans="2:30" s="22" customFormat="1" ht="15.75" customHeight="1">
      <c r="B29" s="31">
        <v>1.1</v>
      </c>
      <c r="C29" s="32">
        <f t="shared" si="2"/>
        <v>197200</v>
      </c>
      <c r="E29" s="48">
        <v>1.1</v>
      </c>
      <c r="F29" s="24">
        <f t="shared" si="3"/>
        <v>176000</v>
      </c>
      <c r="H29" s="121" t="s">
        <v>24</v>
      </c>
      <c r="I29" s="121"/>
      <c r="K29" s="62" t="s">
        <v>25</v>
      </c>
      <c r="L29" s="63"/>
      <c r="M29" s="53"/>
      <c r="R29" s="23">
        <v>116000</v>
      </c>
      <c r="S29" s="24">
        <v>97000</v>
      </c>
      <c r="U29" s="22" t="s">
        <v>26</v>
      </c>
      <c r="AC29" s="32">
        <f t="shared" si="6"/>
        <v>0</v>
      </c>
      <c r="AD29" s="24">
        <v>85000</v>
      </c>
    </row>
    <row r="30" spans="2:32" s="22" customFormat="1" ht="15.75" customHeight="1">
      <c r="B30" s="31">
        <v>1.2</v>
      </c>
      <c r="C30" s="32">
        <f t="shared" si="2"/>
        <v>197200</v>
      </c>
      <c r="E30" s="48">
        <v>1.2</v>
      </c>
      <c r="F30" s="24">
        <f t="shared" si="3"/>
        <v>170000</v>
      </c>
      <c r="H30" s="20" t="s">
        <v>20</v>
      </c>
      <c r="I30" s="21" t="s">
        <v>27</v>
      </c>
      <c r="K30" s="64" t="s">
        <v>28</v>
      </c>
      <c r="L30" s="65">
        <v>120000</v>
      </c>
      <c r="M30" s="53"/>
      <c r="R30" s="23">
        <v>112000</v>
      </c>
      <c r="S30" s="24">
        <v>94000</v>
      </c>
      <c r="U30"/>
      <c r="AC30" s="32">
        <f t="shared" si="6"/>
        <v>0</v>
      </c>
      <c r="AD30" s="24">
        <v>78000</v>
      </c>
      <c r="AF30" s="22" t="s">
        <v>29</v>
      </c>
    </row>
    <row r="31" spans="2:32" s="22" customFormat="1" ht="15.75" customHeight="1">
      <c r="B31" s="31">
        <v>1.3</v>
      </c>
      <c r="C31" s="32">
        <f t="shared" si="2"/>
        <v>190400</v>
      </c>
      <c r="E31" s="48">
        <v>1.3</v>
      </c>
      <c r="F31" s="24">
        <f>AD30*2</f>
        <v>156000</v>
      </c>
      <c r="H31" s="66">
        <v>0.8</v>
      </c>
      <c r="I31" s="67">
        <f aca="true" t="shared" si="7" ref="I31:I54">U31*2.4</f>
        <v>190394.4</v>
      </c>
      <c r="K31" s="68" t="s">
        <v>30</v>
      </c>
      <c r="L31" s="65">
        <v>120000</v>
      </c>
      <c r="M31" s="53"/>
      <c r="R31" s="23">
        <v>110000</v>
      </c>
      <c r="S31" s="24">
        <v>88000</v>
      </c>
      <c r="U31" s="69">
        <v>79331</v>
      </c>
      <c r="AC31" s="32">
        <f t="shared" si="6"/>
        <v>0</v>
      </c>
      <c r="AD31" s="24">
        <v>78000</v>
      </c>
      <c r="AF31" s="70">
        <v>250000</v>
      </c>
    </row>
    <row r="32" spans="2:32" s="22" customFormat="1" ht="15.75" customHeight="1">
      <c r="B32" s="31">
        <v>1.4</v>
      </c>
      <c r="C32" s="32">
        <f t="shared" si="2"/>
        <v>187000</v>
      </c>
      <c r="E32" s="71">
        <v>1.4</v>
      </c>
      <c r="F32" s="24">
        <f aca="true" t="shared" si="8" ref="F32:F51">AD31*1.7</f>
        <v>132600</v>
      </c>
      <c r="H32" s="66">
        <v>0.9</v>
      </c>
      <c r="I32" s="67">
        <f t="shared" si="7"/>
        <v>183710.4</v>
      </c>
      <c r="K32" s="72" t="s">
        <v>31</v>
      </c>
      <c r="L32" s="73"/>
      <c r="M32" s="53"/>
      <c r="R32" s="23">
        <v>110000</v>
      </c>
      <c r="S32" s="24">
        <v>85000</v>
      </c>
      <c r="U32" s="69">
        <v>76546</v>
      </c>
      <c r="AC32" s="32">
        <f t="shared" si="6"/>
        <v>0</v>
      </c>
      <c r="AD32" s="24">
        <v>76000</v>
      </c>
      <c r="AF32" s="70">
        <v>210000</v>
      </c>
    </row>
    <row r="33" spans="2:32" s="22" customFormat="1" ht="15.75" customHeight="1">
      <c r="B33" s="74">
        <v>1.5</v>
      </c>
      <c r="C33" s="32">
        <f t="shared" si="2"/>
        <v>187000</v>
      </c>
      <c r="E33" s="48">
        <v>1.5</v>
      </c>
      <c r="F33" s="24">
        <f t="shared" si="8"/>
        <v>129200</v>
      </c>
      <c r="H33" s="66">
        <v>1</v>
      </c>
      <c r="I33" s="67">
        <f t="shared" si="7"/>
        <v>177818.4</v>
      </c>
      <c r="K33" s="75" t="s">
        <v>32</v>
      </c>
      <c r="L33" s="108">
        <v>70000</v>
      </c>
      <c r="M33" s="53"/>
      <c r="R33" s="23">
        <v>108000</v>
      </c>
      <c r="S33" s="24">
        <v>78000</v>
      </c>
      <c r="U33" s="69">
        <v>74091</v>
      </c>
      <c r="AC33" s="32">
        <f t="shared" si="6"/>
        <v>0</v>
      </c>
      <c r="AD33" s="24">
        <v>75900</v>
      </c>
      <c r="AF33" s="76">
        <v>120000</v>
      </c>
    </row>
    <row r="34" spans="2:32" s="22" customFormat="1" ht="15.75" customHeight="1">
      <c r="B34" s="74">
        <v>1.6</v>
      </c>
      <c r="C34" s="32">
        <f t="shared" si="2"/>
        <v>183600</v>
      </c>
      <c r="E34" s="48">
        <v>1.6</v>
      </c>
      <c r="F34" s="24">
        <f t="shared" si="8"/>
        <v>129030</v>
      </c>
      <c r="H34" s="77" t="s">
        <v>33</v>
      </c>
      <c r="I34" s="67">
        <f t="shared" si="7"/>
        <v>168436.8</v>
      </c>
      <c r="K34" s="75" t="s">
        <v>34</v>
      </c>
      <c r="L34" s="108">
        <v>69000</v>
      </c>
      <c r="M34" s="53"/>
      <c r="R34" s="23">
        <v>108000</v>
      </c>
      <c r="S34" s="24">
        <v>78000</v>
      </c>
      <c r="U34" s="69">
        <v>70182</v>
      </c>
      <c r="AC34" s="32">
        <f t="shared" si="6"/>
        <v>0</v>
      </c>
      <c r="AD34" s="24">
        <v>74900</v>
      </c>
      <c r="AF34" s="76">
        <v>115000</v>
      </c>
    </row>
    <row r="35" spans="2:32" s="22" customFormat="1" ht="15.75" customHeight="1">
      <c r="B35" s="74">
        <v>1.7</v>
      </c>
      <c r="C35" s="32">
        <f t="shared" si="2"/>
        <v>183600</v>
      </c>
      <c r="E35" s="48">
        <v>1.7</v>
      </c>
      <c r="F35" s="24">
        <f t="shared" si="8"/>
        <v>127330</v>
      </c>
      <c r="H35" s="77" t="s">
        <v>35</v>
      </c>
      <c r="I35" s="67">
        <f t="shared" si="7"/>
        <v>164421.6</v>
      </c>
      <c r="M35" s="53"/>
      <c r="R35" s="23">
        <v>106000</v>
      </c>
      <c r="S35" s="24">
        <v>76000</v>
      </c>
      <c r="U35" s="69">
        <v>68509</v>
      </c>
      <c r="AC35" s="32">
        <f t="shared" si="6"/>
        <v>0</v>
      </c>
      <c r="AD35" s="24">
        <v>74900</v>
      </c>
      <c r="AF35" s="76">
        <v>115000</v>
      </c>
    </row>
    <row r="36" spans="2:32" s="22" customFormat="1" ht="15.75" customHeight="1">
      <c r="B36" s="31">
        <v>1.8</v>
      </c>
      <c r="C36" s="32">
        <f t="shared" si="2"/>
        <v>180200</v>
      </c>
      <c r="E36" s="71">
        <v>1.8</v>
      </c>
      <c r="F36" s="24">
        <f t="shared" si="8"/>
        <v>127330</v>
      </c>
      <c r="H36" s="77" t="s">
        <v>36</v>
      </c>
      <c r="I36" s="67">
        <f t="shared" si="7"/>
        <v>161464.8</v>
      </c>
      <c r="M36" s="53"/>
      <c r="R36" s="23">
        <v>104000</v>
      </c>
      <c r="S36" s="24">
        <v>75900</v>
      </c>
      <c r="U36" s="69">
        <v>67277</v>
      </c>
      <c r="AC36" s="32">
        <f t="shared" si="6"/>
        <v>0</v>
      </c>
      <c r="AD36" s="24">
        <v>73500</v>
      </c>
      <c r="AF36" s="76">
        <v>110000</v>
      </c>
    </row>
    <row r="37" spans="2:32" s="22" customFormat="1" ht="15.75" customHeight="1">
      <c r="B37" s="31">
        <v>1.9</v>
      </c>
      <c r="C37" s="32">
        <f t="shared" si="2"/>
        <v>176800</v>
      </c>
      <c r="E37" s="48">
        <v>1.9</v>
      </c>
      <c r="F37" s="24">
        <f t="shared" si="8"/>
        <v>124950</v>
      </c>
      <c r="H37" s="77" t="s">
        <v>37</v>
      </c>
      <c r="I37" s="67">
        <f t="shared" si="7"/>
        <v>158246.4</v>
      </c>
      <c r="K37" s="78" t="s">
        <v>38</v>
      </c>
      <c r="L37" s="79"/>
      <c r="M37" s="53"/>
      <c r="R37" s="23">
        <v>102000</v>
      </c>
      <c r="S37" s="24">
        <v>74900</v>
      </c>
      <c r="U37" s="69">
        <v>65936</v>
      </c>
      <c r="AC37" s="32">
        <f t="shared" si="6"/>
        <v>0</v>
      </c>
      <c r="AD37" s="24">
        <v>73500</v>
      </c>
      <c r="AF37" s="76">
        <v>110000</v>
      </c>
    </row>
    <row r="38" spans="2:32" s="22" customFormat="1" ht="19.5" customHeight="1">
      <c r="B38" s="31">
        <v>2</v>
      </c>
      <c r="C38" s="32">
        <f t="shared" si="2"/>
        <v>173400</v>
      </c>
      <c r="E38" s="48">
        <v>2</v>
      </c>
      <c r="F38" s="24">
        <f t="shared" si="8"/>
        <v>124950</v>
      </c>
      <c r="H38" s="77" t="s">
        <v>39</v>
      </c>
      <c r="I38" s="67">
        <f t="shared" si="7"/>
        <v>155572.8</v>
      </c>
      <c r="K38" s="80" t="s">
        <v>40</v>
      </c>
      <c r="L38" s="81"/>
      <c r="M38" s="53"/>
      <c r="R38" s="23">
        <v>100000</v>
      </c>
      <c r="S38" s="24">
        <v>74900</v>
      </c>
      <c r="U38" s="69">
        <v>64822</v>
      </c>
      <c r="AC38" s="32">
        <f t="shared" si="6"/>
        <v>0</v>
      </c>
      <c r="AD38" s="24">
        <v>73500</v>
      </c>
      <c r="AF38" s="76">
        <v>108000</v>
      </c>
    </row>
    <row r="39" spans="2:32" s="22" customFormat="1" ht="15.75" customHeight="1">
      <c r="B39" s="31">
        <v>2.1</v>
      </c>
      <c r="C39" s="32">
        <f t="shared" si="2"/>
        <v>170000</v>
      </c>
      <c r="E39" s="48">
        <v>2.1</v>
      </c>
      <c r="F39" s="24">
        <f t="shared" si="8"/>
        <v>124950</v>
      </c>
      <c r="H39" s="77" t="s">
        <v>41</v>
      </c>
      <c r="I39" s="67">
        <f t="shared" si="7"/>
        <v>153700.8</v>
      </c>
      <c r="K39" s="82" t="s">
        <v>42</v>
      </c>
      <c r="L39" s="82">
        <v>100000</v>
      </c>
      <c r="M39" s="53"/>
      <c r="R39" s="23">
        <v>98000</v>
      </c>
      <c r="S39" s="24">
        <v>73500</v>
      </c>
      <c r="U39" s="69">
        <v>64042</v>
      </c>
      <c r="AC39" s="32">
        <f t="shared" si="6"/>
        <v>0</v>
      </c>
      <c r="AD39" s="24">
        <v>73500</v>
      </c>
      <c r="AF39" s="76">
        <v>105000</v>
      </c>
    </row>
    <row r="40" spans="2:32" s="22" customFormat="1" ht="15.75" customHeight="1">
      <c r="B40" s="31">
        <v>2.2</v>
      </c>
      <c r="C40" s="32">
        <f t="shared" si="2"/>
        <v>166600</v>
      </c>
      <c r="E40" s="71">
        <v>2.2</v>
      </c>
      <c r="F40" s="24">
        <f t="shared" si="8"/>
        <v>124950</v>
      </c>
      <c r="H40" s="77" t="s">
        <v>43</v>
      </c>
      <c r="I40" s="67">
        <f t="shared" si="7"/>
        <v>152095.19999999998</v>
      </c>
      <c r="K40" s="75" t="s">
        <v>44</v>
      </c>
      <c r="L40" s="75">
        <v>100000</v>
      </c>
      <c r="M40" s="53"/>
      <c r="R40" s="23">
        <v>98000</v>
      </c>
      <c r="S40" s="24">
        <v>73500</v>
      </c>
      <c r="U40" s="69">
        <v>63373</v>
      </c>
      <c r="AC40" s="32">
        <f t="shared" si="6"/>
        <v>0</v>
      </c>
      <c r="AD40" s="24">
        <v>73500</v>
      </c>
      <c r="AF40" s="76">
        <v>105000</v>
      </c>
    </row>
    <row r="41" spans="2:32" s="22" customFormat="1" ht="15.75" customHeight="1">
      <c r="B41" s="31">
        <v>2.3</v>
      </c>
      <c r="C41" s="32">
        <f t="shared" si="2"/>
        <v>166600</v>
      </c>
      <c r="E41" s="48">
        <v>2.3</v>
      </c>
      <c r="F41" s="24">
        <f t="shared" si="8"/>
        <v>124950</v>
      </c>
      <c r="H41" s="77" t="s">
        <v>45</v>
      </c>
      <c r="I41" s="67">
        <f t="shared" si="7"/>
        <v>149954.4</v>
      </c>
      <c r="M41" s="53"/>
      <c r="R41" s="23">
        <v>96000</v>
      </c>
      <c r="S41" s="24">
        <v>73500</v>
      </c>
      <c r="U41" s="69">
        <v>62481</v>
      </c>
      <c r="AC41" s="32">
        <f t="shared" si="6"/>
        <v>0</v>
      </c>
      <c r="AD41" s="24">
        <v>73500</v>
      </c>
      <c r="AF41" s="76">
        <v>105000</v>
      </c>
    </row>
    <row r="42" spans="2:32" s="22" customFormat="1" ht="15.75" customHeight="1">
      <c r="B42" s="31">
        <v>2.5</v>
      </c>
      <c r="C42" s="32">
        <f t="shared" si="2"/>
        <v>163200</v>
      </c>
      <c r="E42" s="48">
        <v>2.5</v>
      </c>
      <c r="F42" s="24">
        <f t="shared" si="8"/>
        <v>124950</v>
      </c>
      <c r="H42" s="77" t="s">
        <v>46</v>
      </c>
      <c r="I42" s="67">
        <f t="shared" si="7"/>
        <v>149690.4</v>
      </c>
      <c r="M42" s="53"/>
      <c r="R42" s="23">
        <v>95000</v>
      </c>
      <c r="S42" s="24">
        <v>73500</v>
      </c>
      <c r="U42" s="69">
        <v>62371</v>
      </c>
      <c r="AC42" s="32">
        <f t="shared" si="6"/>
        <v>0</v>
      </c>
      <c r="AD42" s="24">
        <v>71900</v>
      </c>
      <c r="AF42" s="76">
        <v>100000</v>
      </c>
    </row>
    <row r="43" spans="2:32" s="22" customFormat="1" ht="15.75" customHeight="1">
      <c r="B43" s="31">
        <v>2.8</v>
      </c>
      <c r="C43" s="32">
        <f t="shared" si="2"/>
        <v>161500</v>
      </c>
      <c r="E43" s="33">
        <v>2.8</v>
      </c>
      <c r="F43" s="24">
        <f t="shared" si="8"/>
        <v>122230</v>
      </c>
      <c r="H43" s="77" t="s">
        <v>47</v>
      </c>
      <c r="I43" s="67">
        <f t="shared" si="7"/>
        <v>147804</v>
      </c>
      <c r="M43" s="53"/>
      <c r="R43" s="23">
        <v>95000</v>
      </c>
      <c r="S43" s="24">
        <v>73500</v>
      </c>
      <c r="U43" s="69">
        <v>61585</v>
      </c>
      <c r="AC43" s="32">
        <f t="shared" si="6"/>
        <v>0</v>
      </c>
      <c r="AD43" s="24">
        <v>71900</v>
      </c>
      <c r="AF43" s="76">
        <v>100000</v>
      </c>
    </row>
    <row r="44" spans="2:36" s="22" customFormat="1" ht="15.75" customHeight="1">
      <c r="B44" s="31">
        <v>3</v>
      </c>
      <c r="C44" s="32">
        <f t="shared" si="2"/>
        <v>161500</v>
      </c>
      <c r="E44" s="33">
        <v>3</v>
      </c>
      <c r="F44" s="24">
        <f t="shared" si="8"/>
        <v>122230</v>
      </c>
      <c r="H44" s="77" t="s">
        <v>48</v>
      </c>
      <c r="I44" s="67">
        <f t="shared" si="7"/>
        <v>145128</v>
      </c>
      <c r="K44" s="83" t="s">
        <v>77</v>
      </c>
      <c r="L44" s="84"/>
      <c r="M44" s="53"/>
      <c r="R44" s="23">
        <v>94000</v>
      </c>
      <c r="S44" s="24">
        <v>73500</v>
      </c>
      <c r="U44" s="69">
        <v>60470</v>
      </c>
      <c r="AC44" s="32">
        <f t="shared" si="6"/>
        <v>0</v>
      </c>
      <c r="AD44" s="24">
        <v>71900</v>
      </c>
      <c r="AF44" s="76">
        <v>105000</v>
      </c>
      <c r="AI44" s="85" t="s">
        <v>49</v>
      </c>
      <c r="AJ44" s="12"/>
    </row>
    <row r="45" spans="2:36" s="22" customFormat="1" ht="15.75" customHeight="1">
      <c r="B45" s="31">
        <v>3.2</v>
      </c>
      <c r="C45" s="32">
        <f t="shared" si="2"/>
        <v>159800</v>
      </c>
      <c r="E45" s="33">
        <v>3.2</v>
      </c>
      <c r="F45" s="24">
        <f t="shared" si="8"/>
        <v>122230</v>
      </c>
      <c r="H45" s="77" t="s">
        <v>50</v>
      </c>
      <c r="I45" s="67">
        <f t="shared" si="7"/>
        <v>143520</v>
      </c>
      <c r="K45" s="86" t="s">
        <v>51</v>
      </c>
      <c r="L45" s="61"/>
      <c r="M45" s="53"/>
      <c r="R45" s="23">
        <v>93000</v>
      </c>
      <c r="S45" s="24">
        <v>71900</v>
      </c>
      <c r="U45" s="69">
        <v>59800</v>
      </c>
      <c r="AC45" s="32">
        <f t="shared" si="6"/>
        <v>0</v>
      </c>
      <c r="AD45" s="24">
        <v>71900</v>
      </c>
      <c r="AF45" s="76">
        <v>120000</v>
      </c>
      <c r="AI45" s="109" t="s">
        <v>52</v>
      </c>
      <c r="AJ45" s="109"/>
    </row>
    <row r="46" spans="2:36" s="22" customFormat="1" ht="15.75" customHeight="1">
      <c r="B46" s="31">
        <v>3.5</v>
      </c>
      <c r="C46" s="32">
        <f t="shared" si="2"/>
        <v>158100</v>
      </c>
      <c r="E46" s="33">
        <v>3.5</v>
      </c>
      <c r="F46" s="24">
        <f t="shared" si="8"/>
        <v>122230</v>
      </c>
      <c r="H46" s="77" t="s">
        <v>53</v>
      </c>
      <c r="I46" s="67">
        <f t="shared" si="7"/>
        <v>141638.4</v>
      </c>
      <c r="K46" s="87" t="s">
        <v>54</v>
      </c>
      <c r="L46" s="88"/>
      <c r="M46" s="53"/>
      <c r="R46" s="23">
        <v>92000</v>
      </c>
      <c r="S46" s="24">
        <v>71900</v>
      </c>
      <c r="U46" s="69">
        <v>59016</v>
      </c>
      <c r="AC46" s="32">
        <f t="shared" si="6"/>
        <v>0</v>
      </c>
      <c r="AD46" s="24">
        <v>71900</v>
      </c>
      <c r="AI46" s="89" t="s">
        <v>20</v>
      </c>
      <c r="AJ46" s="18" t="s">
        <v>55</v>
      </c>
    </row>
    <row r="47" spans="2:36" s="22" customFormat="1" ht="15.75" customHeight="1">
      <c r="B47" s="90">
        <v>4</v>
      </c>
      <c r="C47" s="32">
        <f t="shared" si="2"/>
        <v>156400</v>
      </c>
      <c r="E47" s="33">
        <v>4</v>
      </c>
      <c r="F47" s="24">
        <f t="shared" si="8"/>
        <v>122230</v>
      </c>
      <c r="H47" s="77" t="s">
        <v>56</v>
      </c>
      <c r="I47" s="67">
        <f t="shared" si="7"/>
        <v>140848.8</v>
      </c>
      <c r="K47" s="87" t="s">
        <v>79</v>
      </c>
      <c r="L47" s="88"/>
      <c r="M47" s="53"/>
      <c r="R47" s="23">
        <v>92000</v>
      </c>
      <c r="S47" s="24">
        <v>71900</v>
      </c>
      <c r="U47" s="69">
        <v>58687</v>
      </c>
      <c r="AC47" s="32">
        <f t="shared" si="6"/>
        <v>0</v>
      </c>
      <c r="AD47" s="24">
        <v>71900</v>
      </c>
      <c r="AI47" s="91">
        <v>3</v>
      </c>
      <c r="AJ47" s="27">
        <f aca="true" t="shared" si="9" ref="AJ47:AJ56">V11*1.07</f>
        <v>105930</v>
      </c>
    </row>
    <row r="48" spans="2:36" s="22" customFormat="1" ht="15.75" customHeight="1">
      <c r="B48" s="31">
        <v>5</v>
      </c>
      <c r="C48" s="32">
        <f t="shared" si="2"/>
        <v>156400</v>
      </c>
      <c r="E48" s="33">
        <v>5</v>
      </c>
      <c r="F48" s="24">
        <f t="shared" si="8"/>
        <v>122230</v>
      </c>
      <c r="H48" s="77" t="s">
        <v>57</v>
      </c>
      <c r="I48" s="67">
        <f t="shared" si="7"/>
        <v>139231.19999999998</v>
      </c>
      <c r="K48" s="92" t="s">
        <v>78</v>
      </c>
      <c r="L48" s="63"/>
      <c r="M48" s="53"/>
      <c r="R48" s="23">
        <v>92000</v>
      </c>
      <c r="S48" s="24">
        <v>71900</v>
      </c>
      <c r="U48" s="69">
        <v>58013</v>
      </c>
      <c r="AC48" s="32">
        <f t="shared" si="6"/>
        <v>0</v>
      </c>
      <c r="AD48" s="24">
        <v>71900</v>
      </c>
      <c r="AI48" s="93">
        <v>4</v>
      </c>
      <c r="AJ48" s="27">
        <f t="shared" si="9"/>
        <v>102720</v>
      </c>
    </row>
    <row r="49" spans="2:36" s="22" customFormat="1" ht="15.75" customHeight="1">
      <c r="B49" s="90">
        <v>6</v>
      </c>
      <c r="C49" s="32">
        <f>R48*1.7</f>
        <v>156400</v>
      </c>
      <c r="E49" s="33">
        <v>6</v>
      </c>
      <c r="F49" s="24">
        <f t="shared" si="8"/>
        <v>122230</v>
      </c>
      <c r="H49" s="77" t="s">
        <v>58</v>
      </c>
      <c r="I49" s="67">
        <f t="shared" si="7"/>
        <v>134940</v>
      </c>
      <c r="M49" s="53"/>
      <c r="R49" s="23">
        <v>92000</v>
      </c>
      <c r="S49" s="24">
        <v>71900</v>
      </c>
      <c r="U49" s="69">
        <v>56225</v>
      </c>
      <c r="AD49" s="24">
        <v>71900</v>
      </c>
      <c r="AI49" s="93">
        <v>5</v>
      </c>
      <c r="AJ49" s="27">
        <f t="shared" si="9"/>
        <v>99510</v>
      </c>
    </row>
    <row r="50" spans="2:36" s="22" customFormat="1" ht="15.75" customHeight="1">
      <c r="B50" s="58"/>
      <c r="E50" s="33">
        <v>7</v>
      </c>
      <c r="F50" s="24">
        <f t="shared" si="8"/>
        <v>122230</v>
      </c>
      <c r="H50" s="77" t="s">
        <v>59</v>
      </c>
      <c r="I50" s="67">
        <f t="shared" si="7"/>
        <v>134412</v>
      </c>
      <c r="M50" s="53"/>
      <c r="R50" s="23">
        <v>92000</v>
      </c>
      <c r="S50" s="24">
        <v>71900</v>
      </c>
      <c r="U50" s="69">
        <v>56005</v>
      </c>
      <c r="AD50" s="24">
        <v>71900</v>
      </c>
      <c r="AI50" s="93">
        <v>6</v>
      </c>
      <c r="AJ50" s="27">
        <f t="shared" si="9"/>
        <v>99510</v>
      </c>
    </row>
    <row r="51" spans="2:36" s="22" customFormat="1" ht="15.75" customHeight="1" thickBot="1">
      <c r="B51" s="58"/>
      <c r="E51" s="94">
        <v>8</v>
      </c>
      <c r="F51" s="24">
        <f t="shared" si="8"/>
        <v>122230</v>
      </c>
      <c r="H51" s="77" t="s">
        <v>60</v>
      </c>
      <c r="I51" s="67">
        <f t="shared" si="7"/>
        <v>134152.8</v>
      </c>
      <c r="M51" s="53"/>
      <c r="R51" s="23">
        <v>92000</v>
      </c>
      <c r="S51" s="24">
        <v>71900</v>
      </c>
      <c r="U51" s="69">
        <v>55897</v>
      </c>
      <c r="AD51" s="24">
        <v>71900</v>
      </c>
      <c r="AI51" s="93">
        <v>7</v>
      </c>
      <c r="AJ51" s="27">
        <f t="shared" si="9"/>
        <v>99510</v>
      </c>
    </row>
    <row r="52" spans="2:36" s="22" customFormat="1" ht="15.75" customHeight="1" thickBot="1">
      <c r="B52" s="58"/>
      <c r="E52" s="94" t="s">
        <v>83</v>
      </c>
      <c r="F52" s="24">
        <f>AD51*1.7</f>
        <v>122230</v>
      </c>
      <c r="H52" s="77" t="s">
        <v>61</v>
      </c>
      <c r="I52" s="67">
        <f t="shared" si="7"/>
        <v>133610.4</v>
      </c>
      <c r="M52" s="53"/>
      <c r="S52" s="24">
        <v>71900</v>
      </c>
      <c r="U52" s="69">
        <v>55671</v>
      </c>
      <c r="AD52" s="24"/>
      <c r="AI52" s="93">
        <v>8</v>
      </c>
      <c r="AJ52" s="27">
        <f t="shared" si="9"/>
        <v>94160</v>
      </c>
    </row>
    <row r="53" spans="2:36" s="22" customFormat="1" ht="15.75" customHeight="1" thickBot="1">
      <c r="B53" s="58"/>
      <c r="H53" s="77" t="s">
        <v>62</v>
      </c>
      <c r="I53" s="67">
        <f t="shared" si="7"/>
        <v>133346.4</v>
      </c>
      <c r="M53" s="53"/>
      <c r="S53" s="24">
        <v>71900</v>
      </c>
      <c r="U53" s="69">
        <v>55561</v>
      </c>
      <c r="AD53" s="24"/>
      <c r="AI53" s="93">
        <v>9</v>
      </c>
      <c r="AJ53" s="27">
        <f t="shared" si="9"/>
        <v>94160</v>
      </c>
    </row>
    <row r="54" spans="2:36" s="22" customFormat="1" ht="15.75" customHeight="1">
      <c r="B54" s="58"/>
      <c r="H54" s="77" t="s">
        <v>63</v>
      </c>
      <c r="I54" s="67">
        <f t="shared" si="7"/>
        <v>133084.8</v>
      </c>
      <c r="M54" s="53"/>
      <c r="S54" s="24">
        <v>71900</v>
      </c>
      <c r="U54" s="69">
        <v>55452</v>
      </c>
      <c r="AD54" s="24"/>
      <c r="AF54" s="109" t="s">
        <v>52</v>
      </c>
      <c r="AG54" s="109"/>
      <c r="AI54" s="93">
        <v>10</v>
      </c>
      <c r="AJ54" s="27">
        <f t="shared" si="9"/>
        <v>94160</v>
      </c>
    </row>
    <row r="55" spans="8:36" s="22" customFormat="1" ht="15.75" customHeight="1">
      <c r="H55" s="95" t="s">
        <v>64</v>
      </c>
      <c r="I55" s="67">
        <f>U55*2.4</f>
        <v>132813.6</v>
      </c>
      <c r="M55" s="53"/>
      <c r="S55" s="24">
        <v>71900</v>
      </c>
      <c r="U55" s="69">
        <v>55339</v>
      </c>
      <c r="AD55" s="24"/>
      <c r="AF55" s="89" t="s">
        <v>20</v>
      </c>
      <c r="AG55" s="18" t="s">
        <v>65</v>
      </c>
      <c r="AI55" s="93">
        <v>11</v>
      </c>
      <c r="AJ55" s="27">
        <f t="shared" si="9"/>
        <v>94160</v>
      </c>
    </row>
    <row r="56" spans="13:36" s="22" customFormat="1" ht="15.75" customHeight="1">
      <c r="M56" s="53"/>
      <c r="R56" s="22" t="s">
        <v>66</v>
      </c>
      <c r="S56" s="24">
        <v>71900</v>
      </c>
      <c r="U56" s="69"/>
      <c r="AD56" s="24"/>
      <c r="AF56" s="91">
        <v>3</v>
      </c>
      <c r="AG56" s="27">
        <v>97000</v>
      </c>
      <c r="AI56" s="96">
        <v>12</v>
      </c>
      <c r="AJ56" s="27">
        <f t="shared" si="9"/>
        <v>94160</v>
      </c>
    </row>
    <row r="57" spans="13:33" s="22" customFormat="1" ht="15.75" customHeight="1">
      <c r="M57" s="53"/>
      <c r="R57" s="25">
        <v>34600</v>
      </c>
      <c r="S57" s="24">
        <v>71900</v>
      </c>
      <c r="U57" s="69"/>
      <c r="AD57" s="24"/>
      <c r="AF57" s="93">
        <v>4</v>
      </c>
      <c r="AG57" s="27">
        <v>93000</v>
      </c>
    </row>
    <row r="58" spans="11:33" s="22" customFormat="1" ht="15.75" customHeight="1" thickBot="1">
      <c r="K58" s="97"/>
      <c r="M58" s="53"/>
      <c r="R58" s="25">
        <v>33100</v>
      </c>
      <c r="S58" s="24">
        <v>71900</v>
      </c>
      <c r="U58" s="69"/>
      <c r="AD58" s="24"/>
      <c r="AF58" s="93">
        <v>5</v>
      </c>
      <c r="AG58" s="27">
        <v>90000</v>
      </c>
    </row>
    <row r="59" spans="1:33" ht="18.75">
      <c r="A59" s="22"/>
      <c r="B59" s="7" t="s">
        <v>67</v>
      </c>
      <c r="S59" s="24">
        <v>71900</v>
      </c>
      <c r="U59" s="69"/>
      <c r="AF59" s="93">
        <v>6</v>
      </c>
      <c r="AG59" s="27">
        <v>90000</v>
      </c>
    </row>
    <row r="60" spans="2:33" ht="18">
      <c r="B60" s="98" t="s">
        <v>68</v>
      </c>
      <c r="K60" s="99"/>
      <c r="AF60" s="93">
        <v>7</v>
      </c>
      <c r="AG60" s="27">
        <v>90000</v>
      </c>
    </row>
    <row r="61" spans="2:33" ht="18">
      <c r="B61" s="98" t="s">
        <v>69</v>
      </c>
      <c r="K61" s="99"/>
      <c r="AF61" s="93">
        <v>8</v>
      </c>
      <c r="AG61" s="27">
        <v>85000</v>
      </c>
    </row>
    <row r="62" spans="2:33" ht="21">
      <c r="B62" s="7" t="s">
        <v>70</v>
      </c>
      <c r="I62" s="7" t="s">
        <v>71</v>
      </c>
      <c r="J62" s="100"/>
      <c r="K62" s="101"/>
      <c r="L62" s="102"/>
      <c r="AF62" s="93">
        <v>9</v>
      </c>
      <c r="AG62" s="27">
        <v>85000</v>
      </c>
    </row>
    <row r="63" spans="10:33" ht="21">
      <c r="J63" s="100"/>
      <c r="K63" s="101"/>
      <c r="L63" s="102"/>
      <c r="AF63" s="93">
        <v>10</v>
      </c>
      <c r="AG63" s="27">
        <v>85000</v>
      </c>
    </row>
    <row r="64" spans="2:33" ht="7.5" customHeight="1">
      <c r="B64" s="7"/>
      <c r="J64" s="100"/>
      <c r="K64" s="101"/>
      <c r="L64" s="102"/>
      <c r="AF64" s="93">
        <v>11</v>
      </c>
      <c r="AG64" s="27">
        <v>85000</v>
      </c>
    </row>
    <row r="65" spans="2:15" ht="18.75" hidden="1">
      <c r="B65" s="7" t="s">
        <v>72</v>
      </c>
      <c r="H65" s="103" t="s">
        <v>73</v>
      </c>
      <c r="L65" s="102"/>
      <c r="N65" s="96">
        <v>12</v>
      </c>
      <c r="O65" s="27">
        <v>85000</v>
      </c>
    </row>
    <row r="66" ht="21">
      <c r="B66" s="101" t="s">
        <v>82</v>
      </c>
    </row>
    <row r="67" spans="1:2" ht="19.5" thickBot="1">
      <c r="A67" s="104"/>
      <c r="B67" s="105" t="s">
        <v>74</v>
      </c>
    </row>
    <row r="68" spans="32:33" ht="15.75" customHeight="1">
      <c r="AF68" s="117" t="s">
        <v>75</v>
      </c>
      <c r="AG68" s="117"/>
    </row>
    <row r="69" spans="32:33" ht="15">
      <c r="AF69" s="117"/>
      <c r="AG69" s="117"/>
    </row>
    <row r="72" spans="32:33" ht="15.75" customHeight="1">
      <c r="AF72" s="117" t="s">
        <v>76</v>
      </c>
      <c r="AG72" s="117"/>
    </row>
    <row r="73" spans="32:33" ht="15">
      <c r="AF73" s="117"/>
      <c r="AG73" s="117"/>
    </row>
  </sheetData>
  <sheetProtection selectLockedCells="1" selectUnlockedCells="1"/>
  <mergeCells count="17">
    <mergeCell ref="AF54:AG54"/>
    <mergeCell ref="AF68:AG69"/>
    <mergeCell ref="AF72:AG73"/>
    <mergeCell ref="B10:C10"/>
    <mergeCell ref="E10:F10"/>
    <mergeCell ref="H10:I10"/>
    <mergeCell ref="K10:L10"/>
    <mergeCell ref="H29:I29"/>
    <mergeCell ref="AI45:AJ45"/>
    <mergeCell ref="A4:L4"/>
    <mergeCell ref="M5:R5"/>
    <mergeCell ref="A6:F6"/>
    <mergeCell ref="B7:G7"/>
    <mergeCell ref="AI8:AJ8"/>
    <mergeCell ref="B9:F9"/>
    <mergeCell ref="H9:I9"/>
    <mergeCell ref="AI9:AJ9"/>
  </mergeCells>
  <hyperlinks>
    <hyperlink ref="H65" r:id="rId1" display="WWW.ALMATPG.RU"/>
    <hyperlink ref="B67" r:id="rId2" display="info@almatpg.ru"/>
  </hyperlinks>
  <printOptions/>
  <pageMargins left="0.5097222222222222" right="0.55" top="0.75" bottom="0.45" header="0.5118055555555555" footer="0.5118055555555555"/>
  <pageSetup horizontalDpi="600" verticalDpi="600" orientation="portrait" paperSize="9" scale="68" r:id="rId6"/>
  <drawing r:id="rId5"/>
  <legacyDrawing r:id="rId4"/>
  <oleObjects>
    <oleObject progId="" shapeId="422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zvp</cp:lastModifiedBy>
  <cp:lastPrinted>2023-04-26T10:30:50Z</cp:lastPrinted>
  <dcterms:modified xsi:type="dcterms:W3CDTF">2023-04-26T11:47:51Z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